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3\FEBRERO 2023\"/>
    </mc:Choice>
  </mc:AlternateContent>
  <bookViews>
    <workbookView xWindow="0" yWindow="0" windowWidth="19200" windowHeight="7236"/>
  </bookViews>
  <sheets>
    <sheet name="FEBRERO-2023" sheetId="1" r:id="rId1"/>
  </sheets>
  <definedNames>
    <definedName name="_xlnm._FilterDatabase" localSheetId="0" hidden="1">'FEBRERO-2023'!$A$10:$H$49</definedName>
    <definedName name="_xlnm.Print_Titles" localSheetId="0">'FEBRERO-2023'!$1:$10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E41" i="1"/>
  <c r="E13" i="1" l="1"/>
  <c r="E35" i="1"/>
  <c r="H38" i="1"/>
  <c r="H39" i="1"/>
  <c r="H14" i="1"/>
  <c r="H36" i="1"/>
  <c r="H37" i="1"/>
  <c r="H34" i="1"/>
  <c r="H29" i="1"/>
  <c r="E15" i="1" l="1"/>
  <c r="H15" i="1" s="1"/>
  <c r="E20" i="1"/>
  <c r="G20" i="1"/>
  <c r="E22" i="1"/>
  <c r="E32" i="1"/>
  <c r="G32" i="1"/>
  <c r="G43" i="1"/>
  <c r="H43" i="1" s="1"/>
  <c r="E27" i="1"/>
  <c r="E24" i="1"/>
  <c r="H23" i="1"/>
  <c r="G12" i="1"/>
  <c r="E12" i="1"/>
  <c r="H28" i="1"/>
  <c r="H46" i="1"/>
  <c r="E47" i="1"/>
  <c r="H47" i="1" s="1"/>
  <c r="G51" i="1" l="1"/>
  <c r="H13" i="1"/>
  <c r="H20" i="1"/>
  <c r="H16" i="1"/>
  <c r="E49" i="1" l="1"/>
  <c r="E51" i="1" s="1"/>
  <c r="H49" i="1" l="1"/>
  <c r="H48" i="1"/>
  <c r="H45" i="1"/>
  <c r="H44" i="1"/>
  <c r="H42" i="1"/>
  <c r="H40" i="1"/>
  <c r="H35" i="1"/>
  <c r="H33" i="1"/>
  <c r="H32" i="1"/>
  <c r="H31" i="1"/>
  <c r="H30" i="1"/>
  <c r="H27" i="1"/>
  <c r="H26" i="1"/>
  <c r="H25" i="1"/>
  <c r="H24" i="1"/>
  <c r="H22" i="1"/>
  <c r="H21" i="1"/>
  <c r="H19" i="1"/>
  <c r="H18" i="1"/>
  <c r="H17" i="1"/>
  <c r="H12" i="1"/>
  <c r="H11" i="1" l="1"/>
  <c r="H51" i="1" s="1"/>
</calcChain>
</file>

<file path=xl/sharedStrings.xml><?xml version="1.0" encoding="utf-8"?>
<sst xmlns="http://schemas.openxmlformats.org/spreadsheetml/2006/main" count="195" uniqueCount="160">
  <si>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</si>
  <si>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</si>
  <si>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</si>
  <si>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</si>
  <si>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</si>
  <si>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</si>
  <si>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</si>
  <si>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</si>
  <si>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</si>
  <si>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</si>
  <si>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</si>
  <si>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</si>
  <si>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</si>
  <si>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</si>
  <si>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</si>
  <si>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</si>
  <si>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</si>
  <si>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</si>
  <si>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>23/12/22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</si>
  <si>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</si>
  <si>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</si>
  <si>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</si>
  <si>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</si>
  <si>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</si>
  <si>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</si>
  <si>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</si>
  <si>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</si>
  <si>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</si>
  <si>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22/12/22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</si>
  <si>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</si>
  <si>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</si>
  <si>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</si>
  <si>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</si>
  <si>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</si>
  <si>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 xml:space="preserve">EDITORA EL CARIBE </t>
  </si>
  <si>
    <t>P/Servicios de Publicidad.</t>
  </si>
  <si>
    <t>ELECTROM SA</t>
  </si>
  <si>
    <t>Mantenimiento planta electrica.</t>
  </si>
  <si>
    <t>ELEVADORES DEL NORTE</t>
  </si>
  <si>
    <t>25/11-08/12/22</t>
  </si>
  <si>
    <t>Servicios de mantenimiento ascensores.</t>
  </si>
  <si>
    <t>CONT2886/22-B1500000396/401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</si>
  <si>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</si>
  <si>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</si>
  <si>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</si>
  <si>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</si>
  <si>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</si>
  <si>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</si>
  <si>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B1500003016</t>
  </si>
  <si>
    <t>HUMANO SEGUROS S A</t>
  </si>
  <si>
    <t>P/Servicios  Seguros Médico y de vida.</t>
  </si>
  <si>
    <t>HV MEDISOLUTION SRL</t>
  </si>
  <si>
    <t>Servicios alimenticios.</t>
  </si>
  <si>
    <t xml:space="preserve">LA COCINA DE DONA MARY </t>
  </si>
  <si>
    <t>ROOT FOCUS SRL</t>
  </si>
  <si>
    <t>01/11/22</t>
  </si>
  <si>
    <t>P/Servicios asesoria norma ISO.</t>
  </si>
  <si>
    <t>CERT741508/B1500000028</t>
  </si>
  <si>
    <t xml:space="preserve">SEGURO BANRESERVAS </t>
  </si>
  <si>
    <t>Seguros institucion de incendios y lineas</t>
  </si>
  <si>
    <t>SEGURO UNIVERSAL</t>
  </si>
  <si>
    <t>Servicios Médico Empleados</t>
  </si>
  <si>
    <t>SKETCHPROM SRL</t>
  </si>
  <si>
    <t>Servicios de alquiler equipos de oficina.</t>
  </si>
  <si>
    <t>SUMINISTROS GUIPAK SRL</t>
  </si>
  <si>
    <t>Materiales y suminstros.</t>
  </si>
  <si>
    <t>B1500000959</t>
  </si>
  <si>
    <t xml:space="preserve">VIAMAR </t>
  </si>
  <si>
    <t>WINDTELECOM, SA</t>
  </si>
  <si>
    <t>P/ Servicios de internet para la institución.</t>
  </si>
  <si>
    <t>TOTAL</t>
  </si>
  <si>
    <t>31/01/23</t>
  </si>
  <si>
    <t>CONT/ALQ21/B1500000564</t>
  </si>
  <si>
    <t>ASOC. TRIBUTARIA DE LA REP. DOM.</t>
  </si>
  <si>
    <t>P/curso empleada de la institucion.</t>
  </si>
  <si>
    <t>B1500000096</t>
  </si>
  <si>
    <t>UNIVERSIDAD APEC</t>
  </si>
  <si>
    <t>P/maestrias empleados de la institucion.</t>
  </si>
  <si>
    <t>B1500003093/3096</t>
  </si>
  <si>
    <t>UNPHU</t>
  </si>
  <si>
    <t>20/01/23</t>
  </si>
  <si>
    <t>B1500001391</t>
  </si>
  <si>
    <t>18/01/23</t>
  </si>
  <si>
    <t>CORRESPONDIENTE AL 28 DE FEBRERO 2023</t>
  </si>
  <si>
    <t>B1500039684</t>
  </si>
  <si>
    <t>28/02/23</t>
  </si>
  <si>
    <t>01/02/23</t>
  </si>
  <si>
    <t>B1500040500</t>
  </si>
  <si>
    <t>28/02/28</t>
  </si>
  <si>
    <t>20/12/23</t>
  </si>
  <si>
    <t>30/12/22</t>
  </si>
  <si>
    <t>CONT.2790*75%/B1500000379</t>
  </si>
  <si>
    <t>DOMINGO SANTANA MEDINA</t>
  </si>
  <si>
    <t>Legalizacion documentos de la institucion.</t>
  </si>
  <si>
    <t>B1500000141</t>
  </si>
  <si>
    <t>05/02-28/02/23</t>
  </si>
  <si>
    <t>B1500047639/48073/48521</t>
  </si>
  <si>
    <t>18/02/23</t>
  </si>
  <si>
    <t>CONT.BS627/2022/B1500000563</t>
  </si>
  <si>
    <t>CONSULTORES EN SEGURIDAD TECNOLOGICA</t>
  </si>
  <si>
    <t>Renovacion licencias software.</t>
  </si>
  <si>
    <t>B1500000110</t>
  </si>
  <si>
    <t>25/02/23</t>
  </si>
  <si>
    <t>B1500010014</t>
  </si>
  <si>
    <t>15/02/28</t>
  </si>
  <si>
    <t>23/01/23</t>
  </si>
  <si>
    <t>CON5366/22-B1500004545</t>
  </si>
  <si>
    <t>13/01/23</t>
  </si>
  <si>
    <t>B1500000968</t>
  </si>
  <si>
    <t>23/02/23</t>
  </si>
  <si>
    <t>25/01/23</t>
  </si>
  <si>
    <t>B1500253233</t>
  </si>
  <si>
    <t>SERVICE TRAVEL SRL</t>
  </si>
  <si>
    <t>17/01-18/01/23</t>
  </si>
  <si>
    <t>Seguro de viajes a empleados de la institucion.</t>
  </si>
  <si>
    <t>B1500003205/06/08</t>
  </si>
  <si>
    <t>24/01/23</t>
  </si>
  <si>
    <t>CON/4179/22-B1500010143</t>
  </si>
  <si>
    <t>16/02/23</t>
  </si>
  <si>
    <t>Combustible Febrero.</t>
  </si>
  <si>
    <t>Flota febrero 2023</t>
  </si>
  <si>
    <t>22/02/23</t>
  </si>
  <si>
    <t>ANTHURIANA DOMINICANA SRL</t>
  </si>
  <si>
    <t>Productos forestales p/uso de la institucion.</t>
  </si>
  <si>
    <t>01/01-01/02/23</t>
  </si>
  <si>
    <t>B1500026561/26396/26727/26882/26639</t>
  </si>
  <si>
    <t>15/02-28/02/23</t>
  </si>
  <si>
    <t>B1500010551-10653</t>
  </si>
  <si>
    <t>28/01-28/02/23</t>
  </si>
  <si>
    <t>P/Servicios de internet No. 829-110-6594,0829-118-1864,  CENTRAL TELEF. correspondiente al 2023.</t>
  </si>
  <si>
    <t>E450000001367/2116/3606/3975</t>
  </si>
  <si>
    <t>B1500037298/37300/3729/40261/62</t>
  </si>
  <si>
    <t>15/02/23</t>
  </si>
  <si>
    <t>01/01-1/2/2023</t>
  </si>
  <si>
    <t>B1500110925/110943/109580/109598</t>
  </si>
  <si>
    <t>15/12/2022</t>
  </si>
  <si>
    <t>03/02-25/02/23</t>
  </si>
  <si>
    <t>B1500003847/3782</t>
  </si>
  <si>
    <t>FL BETANCES Y ASOCIADOS SRL</t>
  </si>
  <si>
    <t>INTERDECO S A</t>
  </si>
  <si>
    <t xml:space="preserve">OFICINA DE COORDINACION PRESIDENCIAL </t>
  </si>
  <si>
    <t xml:space="preserve">ASOCIACION DE PRODUCTORES DE CIGARROS </t>
  </si>
  <si>
    <t>PUCMMA</t>
  </si>
  <si>
    <t xml:space="preserve">OFICINA UNIVERSAL S A </t>
  </si>
  <si>
    <t>B1500000560</t>
  </si>
  <si>
    <t>B1500000371</t>
  </si>
  <si>
    <t>FACTURA 657</t>
  </si>
  <si>
    <t>B150000116</t>
  </si>
  <si>
    <t>B1500007445</t>
  </si>
  <si>
    <t>B1500001639</t>
  </si>
  <si>
    <t>21/02/23</t>
  </si>
  <si>
    <t>P/Compra cortinas para uso de la intitucion.</t>
  </si>
  <si>
    <t>PREBEA S A</t>
  </si>
  <si>
    <t>P/pasajes y viaticos a empleados de la institucion.</t>
  </si>
  <si>
    <t>P/compra de materiales y suministros.</t>
  </si>
  <si>
    <t>B1500000229</t>
  </si>
  <si>
    <t>P/servicio de funeraria.</t>
  </si>
  <si>
    <t>01/02-28/02/23</t>
  </si>
  <si>
    <t>CONT7531-22/CONT1528/23-B1500000295</t>
  </si>
  <si>
    <t>Aporte Festival Procigar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</si>
</sst>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43" fontId="3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78803"/>
          <a:ext cx="2953752" cy="1020553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54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1CC411DA-FDA1-4E4D-93B4-8DF413B9F076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55</xdr:row>
      <xdr:rowOff>20129</xdr:rowOff>
    </xdr:from>
    <xdr:to>
      <xdr:col>6</xdr:col>
      <xdr:colOff>250106</xdr:colOff>
      <xdr:row>61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3C9C82B4-FE47-4FA9-AB23-2BC45E9D5B52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96" zoomScaleNormal="96" workbookViewId="0">
      <pane ySplit="1" topLeftCell="A2" activePane="bottomLeft" state="frozen"/>
      <selection pane="bottomLeft" activeCell="C67" sqref="C67"/>
    </sheetView>
  </sheetViews>
  <sheetFormatPr baseColWidth="10" defaultColWidth="11.5546875" defaultRowHeight="13.8" x14ac:dyDescent="0.3"/>
  <cols>
    <col min="1" max="1" width="53.5546875" style="30" customWidth="1"/>
    <col min="2" max="2" width="24.5546875" style="30" customWidth="1"/>
    <col min="3" max="3" width="51.33203125" style="30" customWidth="1"/>
    <col min="4" max="4" width="43.6640625" style="30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16384" width="11.5546875" style="3"/>
  </cols>
  <sheetData>
    <row r="1" spans="1:8" x14ac:dyDescent="0.3">
      <c r="E1" s="2"/>
      <c r="H1" s="2"/>
    </row>
    <row r="2" spans="1:8" x14ac:dyDescent="0.3">
      <c r="E2" s="2"/>
    </row>
    <row r="3" spans="1:8" x14ac:dyDescent="0.3">
      <c r="B3" s="36"/>
      <c r="C3" s="36"/>
      <c r="E3" s="2"/>
      <c r="F3" s="5"/>
      <c r="G3" s="5"/>
      <c r="H3" s="2"/>
    </row>
    <row r="4" spans="1:8" x14ac:dyDescent="0.3">
      <c r="C4" s="36"/>
      <c r="D4" s="44"/>
      <c r="H4" s="2"/>
    </row>
    <row r="5" spans="1:8" ht="21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ht="21" x14ac:dyDescent="0.4">
      <c r="A6" s="28" t="s">
        <v>83</v>
      </c>
      <c r="B6" s="28"/>
      <c r="C6" s="28"/>
      <c r="D6" s="28"/>
      <c r="E6" s="28"/>
      <c r="F6" s="28"/>
      <c r="G6" s="28"/>
      <c r="H6" s="28"/>
    </row>
    <row r="7" spans="1:8" ht="21" x14ac:dyDescent="0.4">
      <c r="A7" s="28" t="s">
        <v>1</v>
      </c>
      <c r="B7" s="28"/>
      <c r="C7" s="28"/>
      <c r="D7" s="28"/>
      <c r="E7" s="28"/>
      <c r="F7" s="28"/>
      <c r="G7" s="28"/>
      <c r="H7" s="28"/>
    </row>
    <row r="8" spans="1:8" ht="21" x14ac:dyDescent="0.4">
      <c r="A8" s="31"/>
      <c r="B8" s="31"/>
      <c r="C8" s="31"/>
      <c r="D8" s="31"/>
      <c r="E8" s="7"/>
      <c r="F8" s="6"/>
      <c r="G8" s="6"/>
      <c r="H8" s="6"/>
    </row>
    <row r="9" spans="1:8" ht="21" x14ac:dyDescent="0.4">
      <c r="A9" s="29" t="s">
        <v>2</v>
      </c>
      <c r="B9" s="29"/>
      <c r="C9" s="29"/>
      <c r="D9" s="29"/>
      <c r="E9" s="29"/>
      <c r="F9" s="29"/>
      <c r="G9" s="29"/>
      <c r="H9" s="29"/>
    </row>
    <row r="10" spans="1:8" s="11" customFormat="1" ht="78" x14ac:dyDescent="0.3">
      <c r="A10" s="32" t="s">
        <v>3</v>
      </c>
      <c r="B10" s="37" t="s">
        <v>4</v>
      </c>
      <c r="C10" s="37" t="s">
        <v>5</v>
      </c>
      <c r="D10" s="45" t="s">
        <v>6</v>
      </c>
      <c r="E10" s="8" t="s">
        <v>7</v>
      </c>
      <c r="F10" s="9" t="s">
        <v>8</v>
      </c>
      <c r="G10" s="9" t="s">
        <v>9</v>
      </c>
      <c r="H10" s="10" t="s">
        <v>10</v>
      </c>
    </row>
    <row r="11" spans="1:8" customFormat="1" ht="14.4" x14ac:dyDescent="0.3">
      <c r="A11" s="33" t="s">
        <v>11</v>
      </c>
      <c r="B11" s="38">
        <v>46936</v>
      </c>
      <c r="C11" s="41" t="s">
        <v>12</v>
      </c>
      <c r="D11" s="41" t="s">
        <v>87</v>
      </c>
      <c r="E11" s="12">
        <v>65920.5</v>
      </c>
      <c r="F11" s="13" t="s">
        <v>85</v>
      </c>
      <c r="G11" s="12">
        <v>3334.5</v>
      </c>
      <c r="H11" s="25">
        <f t="shared" ref="H11:H49" si="0">+E11-G11</f>
        <v>62586</v>
      </c>
    </row>
    <row r="12" spans="1:8" customFormat="1" ht="16.2" customHeight="1" x14ac:dyDescent="0.3">
      <c r="A12" s="34" t="s">
        <v>13</v>
      </c>
      <c r="B12" s="39" t="s">
        <v>95</v>
      </c>
      <c r="C12" s="40" t="s">
        <v>14</v>
      </c>
      <c r="D12" s="40" t="s">
        <v>96</v>
      </c>
      <c r="E12" s="12">
        <f>144029.49+125348.66</f>
        <v>269378.15000000002</v>
      </c>
      <c r="F12" s="15" t="s">
        <v>97</v>
      </c>
      <c r="G12" s="16">
        <f>119660.74+24368.75</f>
        <v>144029.49</v>
      </c>
      <c r="H12" s="25">
        <f t="shared" si="0"/>
        <v>125348.66000000003</v>
      </c>
    </row>
    <row r="13" spans="1:8" customFormat="1" ht="14.4" x14ac:dyDescent="0.3">
      <c r="A13" s="34" t="s">
        <v>15</v>
      </c>
      <c r="B13" s="39">
        <v>44928</v>
      </c>
      <c r="C13" s="40" t="s">
        <v>16</v>
      </c>
      <c r="D13" s="33" t="s">
        <v>17</v>
      </c>
      <c r="E13" s="14">
        <f>780000+787637.5+648700</f>
        <v>2216337.5</v>
      </c>
      <c r="F13" s="15" t="s">
        <v>121</v>
      </c>
      <c r="G13" s="17">
        <v>787637.5</v>
      </c>
      <c r="H13" s="25">
        <f t="shared" si="0"/>
        <v>1428700</v>
      </c>
    </row>
    <row r="14" spans="1:8" customFormat="1" ht="14.4" x14ac:dyDescent="0.3">
      <c r="A14" s="34" t="s">
        <v>141</v>
      </c>
      <c r="B14" s="39" t="s">
        <v>118</v>
      </c>
      <c r="C14" s="40" t="s">
        <v>159</v>
      </c>
      <c r="D14" s="33" t="s">
        <v>147</v>
      </c>
      <c r="E14" s="14">
        <v>354000</v>
      </c>
      <c r="F14" s="15" t="s">
        <v>85</v>
      </c>
      <c r="G14" s="17">
        <v>0</v>
      </c>
      <c r="H14" s="25">
        <f t="shared" si="0"/>
        <v>354000</v>
      </c>
    </row>
    <row r="15" spans="1:8" customFormat="1" ht="14.4" x14ac:dyDescent="0.3">
      <c r="A15" s="34" t="s">
        <v>122</v>
      </c>
      <c r="B15" s="39" t="s">
        <v>136</v>
      </c>
      <c r="C15" s="40" t="s">
        <v>123</v>
      </c>
      <c r="D15" s="33" t="s">
        <v>137</v>
      </c>
      <c r="E15" s="14">
        <f>6110.4+7482.97</f>
        <v>13593.369999999999</v>
      </c>
      <c r="F15" s="15" t="s">
        <v>102</v>
      </c>
      <c r="G15" s="17">
        <v>6110.4</v>
      </c>
      <c r="H15" s="25">
        <f t="shared" si="0"/>
        <v>7482.9699999999993</v>
      </c>
    </row>
    <row r="16" spans="1:8" customFormat="1" ht="14.4" x14ac:dyDescent="0.3">
      <c r="A16" s="34" t="s">
        <v>73</v>
      </c>
      <c r="B16" s="39" t="s">
        <v>18</v>
      </c>
      <c r="C16" s="40" t="s">
        <v>74</v>
      </c>
      <c r="D16" s="33" t="s">
        <v>75</v>
      </c>
      <c r="E16" s="14">
        <v>26250</v>
      </c>
      <c r="F16" s="15">
        <v>46845</v>
      </c>
      <c r="G16" s="17">
        <v>26250</v>
      </c>
      <c r="H16" s="25">
        <f t="shared" si="0"/>
        <v>0</v>
      </c>
    </row>
    <row r="17" spans="1:8" customFormat="1" ht="14.4" x14ac:dyDescent="0.3">
      <c r="A17" s="34" t="s">
        <v>19</v>
      </c>
      <c r="B17" s="40" t="s">
        <v>86</v>
      </c>
      <c r="C17" s="40" t="s">
        <v>20</v>
      </c>
      <c r="D17" s="34" t="s">
        <v>84</v>
      </c>
      <c r="E17" s="12">
        <v>675</v>
      </c>
      <c r="F17" s="13" t="s">
        <v>85</v>
      </c>
      <c r="G17" s="16">
        <v>675</v>
      </c>
      <c r="H17" s="25">
        <f t="shared" si="0"/>
        <v>0</v>
      </c>
    </row>
    <row r="18" spans="1:8" customFormat="1" ht="14.4" x14ac:dyDescent="0.3">
      <c r="A18" s="34" t="s">
        <v>21</v>
      </c>
      <c r="B18" s="39">
        <v>44928</v>
      </c>
      <c r="C18" s="42" t="s">
        <v>119</v>
      </c>
      <c r="D18" s="34" t="s">
        <v>120</v>
      </c>
      <c r="E18" s="12">
        <v>600000</v>
      </c>
      <c r="F18" s="15" t="s">
        <v>121</v>
      </c>
      <c r="G18" s="16">
        <v>600000</v>
      </c>
      <c r="H18" s="25">
        <f t="shared" si="0"/>
        <v>0</v>
      </c>
    </row>
    <row r="19" spans="1:8" customFormat="1" ht="14.4" x14ac:dyDescent="0.3">
      <c r="A19" s="34" t="s">
        <v>22</v>
      </c>
      <c r="B19" s="39" t="s">
        <v>23</v>
      </c>
      <c r="C19" s="40" t="s">
        <v>24</v>
      </c>
      <c r="D19" s="34" t="s">
        <v>25</v>
      </c>
      <c r="E19" s="12">
        <v>33024.32</v>
      </c>
      <c r="F19" s="12" t="s">
        <v>85</v>
      </c>
      <c r="G19" s="16">
        <v>0</v>
      </c>
      <c r="H19" s="25">
        <f t="shared" si="0"/>
        <v>33024.32</v>
      </c>
    </row>
    <row r="20" spans="1:8" customFormat="1" ht="14.4" x14ac:dyDescent="0.3">
      <c r="A20" s="34" t="s">
        <v>26</v>
      </c>
      <c r="B20" s="39" t="s">
        <v>133</v>
      </c>
      <c r="C20" s="33" t="s">
        <v>27</v>
      </c>
      <c r="D20" s="34" t="s">
        <v>134</v>
      </c>
      <c r="E20" s="12">
        <f>675+660+660</f>
        <v>1995</v>
      </c>
      <c r="F20" s="12" t="s">
        <v>109</v>
      </c>
      <c r="G20" s="16">
        <f>660+660</f>
        <v>1320</v>
      </c>
      <c r="H20" s="25">
        <f t="shared" si="0"/>
        <v>675</v>
      </c>
    </row>
    <row r="21" spans="1:8" customFormat="1" ht="17.25" customHeight="1" x14ac:dyDescent="0.3">
      <c r="A21" s="34" t="s">
        <v>29</v>
      </c>
      <c r="B21" s="39" t="s">
        <v>30</v>
      </c>
      <c r="C21" s="33" t="s">
        <v>31</v>
      </c>
      <c r="D21" s="34" t="s">
        <v>32</v>
      </c>
      <c r="E21" s="12">
        <v>900.63</v>
      </c>
      <c r="F21" s="12" t="s">
        <v>85</v>
      </c>
      <c r="G21" s="16">
        <v>0</v>
      </c>
      <c r="H21" s="25">
        <f t="shared" si="0"/>
        <v>900.63</v>
      </c>
    </row>
    <row r="22" spans="1:8" customFormat="1" ht="17.25" customHeight="1" x14ac:dyDescent="0.3">
      <c r="A22" s="33" t="s">
        <v>33</v>
      </c>
      <c r="B22" s="38" t="s">
        <v>128</v>
      </c>
      <c r="C22" s="41" t="s">
        <v>129</v>
      </c>
      <c r="D22" s="33" t="s">
        <v>130</v>
      </c>
      <c r="E22" s="23">
        <f>3368.75+254491.29+254528.3+3368.75+0.4</f>
        <v>515757.49</v>
      </c>
      <c r="F22" s="13" t="s">
        <v>121</v>
      </c>
      <c r="G22" s="24">
        <v>3368.75</v>
      </c>
      <c r="H22" s="26">
        <f t="shared" si="0"/>
        <v>512388.74</v>
      </c>
    </row>
    <row r="23" spans="1:8" customFormat="1" ht="17.25" customHeight="1" x14ac:dyDescent="0.3">
      <c r="A23" s="33" t="s">
        <v>99</v>
      </c>
      <c r="B23" s="38">
        <v>45109</v>
      </c>
      <c r="C23" s="41" t="s">
        <v>100</v>
      </c>
      <c r="D23" s="33" t="s">
        <v>101</v>
      </c>
      <c r="E23" s="23">
        <v>305243.40999999997</v>
      </c>
      <c r="F23" s="13" t="s">
        <v>102</v>
      </c>
      <c r="G23" s="24">
        <v>305243.40999999997</v>
      </c>
      <c r="H23" s="26">
        <f t="shared" si="0"/>
        <v>0</v>
      </c>
    </row>
    <row r="24" spans="1:8" customFormat="1" ht="18" customHeight="1" x14ac:dyDescent="0.3">
      <c r="A24" s="34" t="s">
        <v>34</v>
      </c>
      <c r="B24" s="39" t="s">
        <v>105</v>
      </c>
      <c r="C24" s="40" t="s">
        <v>35</v>
      </c>
      <c r="D24" s="33" t="s">
        <v>106</v>
      </c>
      <c r="E24" s="14">
        <f>56167.2+40672.8</f>
        <v>96840</v>
      </c>
      <c r="F24" s="12" t="s">
        <v>88</v>
      </c>
      <c r="G24" s="17">
        <v>56167.199999999997</v>
      </c>
      <c r="H24" s="25">
        <f t="shared" si="0"/>
        <v>40672.800000000003</v>
      </c>
    </row>
    <row r="25" spans="1:8" customFormat="1" ht="14.4" x14ac:dyDescent="0.3">
      <c r="A25" s="34" t="s">
        <v>36</v>
      </c>
      <c r="B25" s="39" t="s">
        <v>107</v>
      </c>
      <c r="C25" s="33" t="s">
        <v>37</v>
      </c>
      <c r="D25" s="34" t="s">
        <v>108</v>
      </c>
      <c r="E25" s="12">
        <v>39349.760000000002</v>
      </c>
      <c r="F25" s="13">
        <v>45171</v>
      </c>
      <c r="G25" s="16">
        <v>39349.760000000002</v>
      </c>
      <c r="H25" s="25">
        <f t="shared" si="0"/>
        <v>0</v>
      </c>
    </row>
    <row r="26" spans="1:8" customFormat="1" ht="14.4" x14ac:dyDescent="0.3">
      <c r="A26" s="34" t="s">
        <v>38</v>
      </c>
      <c r="B26" s="39" t="s">
        <v>39</v>
      </c>
      <c r="C26" s="33" t="s">
        <v>40</v>
      </c>
      <c r="D26" s="34" t="s">
        <v>41</v>
      </c>
      <c r="E26" s="12">
        <v>32280</v>
      </c>
      <c r="F26" s="12" t="s">
        <v>85</v>
      </c>
      <c r="G26" s="16">
        <v>0</v>
      </c>
      <c r="H26" s="25">
        <f t="shared" si="0"/>
        <v>32280</v>
      </c>
    </row>
    <row r="27" spans="1:8" customFormat="1" ht="14.4" x14ac:dyDescent="0.3">
      <c r="A27" s="34" t="s">
        <v>42</v>
      </c>
      <c r="B27" s="39" t="s">
        <v>110</v>
      </c>
      <c r="C27" s="33" t="s">
        <v>43</v>
      </c>
      <c r="D27" s="34" t="s">
        <v>111</v>
      </c>
      <c r="E27" s="12">
        <f>242190.02+237334.23</f>
        <v>479524.25</v>
      </c>
      <c r="F27" s="15" t="s">
        <v>97</v>
      </c>
      <c r="G27" s="16">
        <v>242190.02</v>
      </c>
      <c r="H27" s="25">
        <f t="shared" si="0"/>
        <v>237334.23</v>
      </c>
    </row>
    <row r="28" spans="1:8" customFormat="1" ht="14.4" x14ac:dyDescent="0.3">
      <c r="A28" s="34" t="s">
        <v>92</v>
      </c>
      <c r="B28" s="39">
        <v>45171</v>
      </c>
      <c r="C28" s="33" t="s">
        <v>93</v>
      </c>
      <c r="D28" s="34" t="s">
        <v>94</v>
      </c>
      <c r="E28" s="12">
        <v>76271.179999999993</v>
      </c>
      <c r="F28" s="15" t="s">
        <v>85</v>
      </c>
      <c r="G28" s="16">
        <v>76271.179999999993</v>
      </c>
      <c r="H28" s="25">
        <f t="shared" si="0"/>
        <v>0</v>
      </c>
    </row>
    <row r="29" spans="1:8" customFormat="1" ht="14.4" x14ac:dyDescent="0.3">
      <c r="A29" s="34" t="s">
        <v>138</v>
      </c>
      <c r="B29" s="39" t="s">
        <v>150</v>
      </c>
      <c r="C29" s="33" t="s">
        <v>100</v>
      </c>
      <c r="D29" s="34" t="s">
        <v>144</v>
      </c>
      <c r="E29" s="12">
        <v>51386.54</v>
      </c>
      <c r="F29" s="15" t="s">
        <v>85</v>
      </c>
      <c r="G29" s="16">
        <v>0</v>
      </c>
      <c r="H29" s="25">
        <f t="shared" si="0"/>
        <v>51386.54</v>
      </c>
    </row>
    <row r="30" spans="1:8" customFormat="1" ht="14.4" x14ac:dyDescent="0.3">
      <c r="A30" s="34" t="s">
        <v>44</v>
      </c>
      <c r="B30" s="39" t="s">
        <v>90</v>
      </c>
      <c r="C30" s="40" t="s">
        <v>45</v>
      </c>
      <c r="D30" s="34" t="s">
        <v>91</v>
      </c>
      <c r="E30" s="14">
        <v>299320.74</v>
      </c>
      <c r="F30" s="12" t="s">
        <v>85</v>
      </c>
      <c r="G30" s="17">
        <v>21451</v>
      </c>
      <c r="H30" s="25">
        <f t="shared" si="0"/>
        <v>277869.74</v>
      </c>
    </row>
    <row r="31" spans="1:8" customFormat="1" ht="14.4" x14ac:dyDescent="0.3">
      <c r="A31" s="34" t="s">
        <v>47</v>
      </c>
      <c r="B31" s="40" t="s">
        <v>89</v>
      </c>
      <c r="C31" s="40" t="s">
        <v>46</v>
      </c>
      <c r="D31" s="34" t="s">
        <v>48</v>
      </c>
      <c r="E31" s="14">
        <v>54884.1</v>
      </c>
      <c r="F31" s="12" t="s">
        <v>85</v>
      </c>
      <c r="G31" s="17">
        <v>54884.1</v>
      </c>
      <c r="H31" s="25">
        <f t="shared" si="0"/>
        <v>0</v>
      </c>
    </row>
    <row r="32" spans="1:8" customFormat="1" ht="14.4" x14ac:dyDescent="0.3">
      <c r="A32" s="34" t="s">
        <v>49</v>
      </c>
      <c r="B32" s="39" t="s">
        <v>124</v>
      </c>
      <c r="C32" s="34" t="s">
        <v>50</v>
      </c>
      <c r="D32" s="34" t="s">
        <v>125</v>
      </c>
      <c r="E32" s="12">
        <f>384711.53+169909.36</f>
        <v>554620.89</v>
      </c>
      <c r="F32" s="12" t="s">
        <v>85</v>
      </c>
      <c r="G32" s="16">
        <f>41583.37+41583.37+153935.3+147609.49</f>
        <v>384711.52999999997</v>
      </c>
      <c r="H32" s="25">
        <f t="shared" si="0"/>
        <v>169909.36000000004</v>
      </c>
    </row>
    <row r="33" spans="1:9" customFormat="1" ht="14.4" x14ac:dyDescent="0.3">
      <c r="A33" s="34" t="s">
        <v>51</v>
      </c>
      <c r="B33" s="39">
        <v>45047</v>
      </c>
      <c r="C33" s="34" t="s">
        <v>52</v>
      </c>
      <c r="D33" s="34" t="s">
        <v>98</v>
      </c>
      <c r="E33" s="12">
        <v>1236636.43</v>
      </c>
      <c r="F33" s="13">
        <v>45018</v>
      </c>
      <c r="G33" s="16">
        <v>346398.22</v>
      </c>
      <c r="H33" s="25">
        <f t="shared" si="0"/>
        <v>890238.21</v>
      </c>
    </row>
    <row r="34" spans="1:9" customFormat="1" ht="14.4" x14ac:dyDescent="0.3">
      <c r="A34" s="34" t="s">
        <v>139</v>
      </c>
      <c r="B34" s="39" t="s">
        <v>85</v>
      </c>
      <c r="C34" s="34" t="s">
        <v>151</v>
      </c>
      <c r="D34" s="34" t="s">
        <v>145</v>
      </c>
      <c r="E34" s="12">
        <v>58068.42</v>
      </c>
      <c r="F34" s="13" t="s">
        <v>85</v>
      </c>
      <c r="G34" s="16">
        <v>0</v>
      </c>
      <c r="H34" s="25">
        <f t="shared" si="0"/>
        <v>58068.42</v>
      </c>
    </row>
    <row r="35" spans="1:9" customFormat="1" ht="14.4" x14ac:dyDescent="0.3">
      <c r="A35" s="34" t="s">
        <v>53</v>
      </c>
      <c r="B35" s="39" t="s">
        <v>157</v>
      </c>
      <c r="C35" s="34" t="s">
        <v>52</v>
      </c>
      <c r="D35" s="34" t="s">
        <v>158</v>
      </c>
      <c r="E35" s="14">
        <f>360712.27+55451.48</f>
        <v>416163.75</v>
      </c>
      <c r="F35" s="12" t="s">
        <v>85</v>
      </c>
      <c r="G35" s="17">
        <v>0</v>
      </c>
      <c r="H35" s="25">
        <f t="shared" si="0"/>
        <v>416163.75</v>
      </c>
    </row>
    <row r="36" spans="1:9" customFormat="1" ht="14.4" x14ac:dyDescent="0.3">
      <c r="A36" s="34" t="s">
        <v>140</v>
      </c>
      <c r="B36" s="39">
        <v>45171</v>
      </c>
      <c r="C36" s="34" t="s">
        <v>153</v>
      </c>
      <c r="D36" s="34" t="s">
        <v>146</v>
      </c>
      <c r="E36" s="14">
        <v>618323.13</v>
      </c>
      <c r="F36" s="12" t="s">
        <v>85</v>
      </c>
      <c r="G36" s="17"/>
      <c r="H36" s="25">
        <f t="shared" si="0"/>
        <v>618323.13</v>
      </c>
    </row>
    <row r="37" spans="1:9" customFormat="1" ht="14.4" x14ac:dyDescent="0.3">
      <c r="A37" s="34" t="s">
        <v>143</v>
      </c>
      <c r="B37" s="39" t="s">
        <v>109</v>
      </c>
      <c r="C37" s="34" t="s">
        <v>154</v>
      </c>
      <c r="D37" s="34" t="s">
        <v>149</v>
      </c>
      <c r="E37" s="14">
        <v>171400.66</v>
      </c>
      <c r="F37" s="12" t="s">
        <v>85</v>
      </c>
      <c r="G37" s="17">
        <v>0</v>
      </c>
      <c r="H37" s="25">
        <f t="shared" si="0"/>
        <v>171400.66</v>
      </c>
    </row>
    <row r="38" spans="1:9" customFormat="1" ht="14.4" x14ac:dyDescent="0.3">
      <c r="A38" s="34" t="s">
        <v>152</v>
      </c>
      <c r="B38" s="39" t="s">
        <v>118</v>
      </c>
      <c r="C38" s="34" t="s">
        <v>156</v>
      </c>
      <c r="D38" s="34" t="s">
        <v>155</v>
      </c>
      <c r="E38" s="14">
        <v>240</v>
      </c>
      <c r="F38" s="12" t="s">
        <v>85</v>
      </c>
      <c r="G38" s="17">
        <v>0</v>
      </c>
      <c r="H38" s="25">
        <f t="shared" si="0"/>
        <v>240</v>
      </c>
    </row>
    <row r="39" spans="1:9" customFormat="1" ht="14.4" x14ac:dyDescent="0.3">
      <c r="A39" s="34" t="s">
        <v>142</v>
      </c>
      <c r="B39" s="39" t="s">
        <v>118</v>
      </c>
      <c r="C39" s="34" t="s">
        <v>77</v>
      </c>
      <c r="D39" s="34" t="s">
        <v>148</v>
      </c>
      <c r="E39" s="14">
        <v>20625</v>
      </c>
      <c r="F39" s="12" t="s">
        <v>85</v>
      </c>
      <c r="G39" s="17">
        <v>0</v>
      </c>
      <c r="H39" s="25">
        <f t="shared" si="0"/>
        <v>20625</v>
      </c>
    </row>
    <row r="40" spans="1:9" customFormat="1" ht="14.4" x14ac:dyDescent="0.3">
      <c r="A40" s="34" t="s">
        <v>54</v>
      </c>
      <c r="B40" s="40" t="s">
        <v>55</v>
      </c>
      <c r="C40" s="40" t="s">
        <v>56</v>
      </c>
      <c r="D40" s="34" t="s">
        <v>57</v>
      </c>
      <c r="E40" s="14">
        <v>614233.05000000005</v>
      </c>
      <c r="F40" s="14" t="s">
        <v>85</v>
      </c>
      <c r="G40" s="16">
        <v>0</v>
      </c>
      <c r="H40" s="25">
        <f t="shared" si="0"/>
        <v>614233.05000000005</v>
      </c>
      <c r="I40" s="18"/>
    </row>
    <row r="41" spans="1:9" customFormat="1" ht="14.4" x14ac:dyDescent="0.3">
      <c r="A41" s="34" t="s">
        <v>58</v>
      </c>
      <c r="B41" s="40" t="s">
        <v>28</v>
      </c>
      <c r="C41" s="40" t="s">
        <v>59</v>
      </c>
      <c r="D41" s="34" t="s">
        <v>131</v>
      </c>
      <c r="E41" s="14">
        <f>2441.98+83739.6+394876.75-18345.3+78721.2+19425</f>
        <v>560859.23</v>
      </c>
      <c r="F41" s="22">
        <v>46814</v>
      </c>
      <c r="G41" s="17">
        <v>462713.01</v>
      </c>
      <c r="H41" s="25">
        <f>+E41-G41+1</f>
        <v>98147.219999999972</v>
      </c>
      <c r="I41" s="18"/>
    </row>
    <row r="42" spans="1:9" customFormat="1" ht="14.4" x14ac:dyDescent="0.3">
      <c r="A42" s="34" t="s">
        <v>60</v>
      </c>
      <c r="B42" s="39" t="s">
        <v>82</v>
      </c>
      <c r="C42" s="43" t="s">
        <v>61</v>
      </c>
      <c r="D42" s="34" t="s">
        <v>103</v>
      </c>
      <c r="E42" s="12">
        <v>7632.98</v>
      </c>
      <c r="F42" s="15" t="s">
        <v>104</v>
      </c>
      <c r="G42" s="12">
        <v>7632.98</v>
      </c>
      <c r="H42" s="27">
        <f t="shared" si="0"/>
        <v>0</v>
      </c>
    </row>
    <row r="43" spans="1:9" s="19" customFormat="1" ht="14.4" x14ac:dyDescent="0.3">
      <c r="A43" s="34" t="s">
        <v>112</v>
      </c>
      <c r="B43" s="39" t="s">
        <v>113</v>
      </c>
      <c r="C43" s="34" t="s">
        <v>114</v>
      </c>
      <c r="D43" s="34" t="s">
        <v>115</v>
      </c>
      <c r="E43" s="14">
        <v>15053.7</v>
      </c>
      <c r="F43" s="13" t="s">
        <v>102</v>
      </c>
      <c r="G43" s="17">
        <f>4873.5+4223.7+5956.5</f>
        <v>15053.7</v>
      </c>
      <c r="H43" s="25">
        <f t="shared" si="0"/>
        <v>0</v>
      </c>
    </row>
    <row r="44" spans="1:9" s="19" customFormat="1" ht="14.4" x14ac:dyDescent="0.3">
      <c r="A44" s="34" t="s">
        <v>62</v>
      </c>
      <c r="B44" s="39">
        <v>44604</v>
      </c>
      <c r="C44" s="34" t="s">
        <v>63</v>
      </c>
      <c r="D44" s="34" t="s">
        <v>72</v>
      </c>
      <c r="E44" s="14">
        <v>53427.199999999997</v>
      </c>
      <c r="F44" s="13" t="s">
        <v>85</v>
      </c>
      <c r="G44" s="17">
        <v>0</v>
      </c>
      <c r="H44" s="25">
        <f t="shared" si="0"/>
        <v>53427.199999999997</v>
      </c>
    </row>
    <row r="45" spans="1:9" s="19" customFormat="1" ht="14.4" x14ac:dyDescent="0.3">
      <c r="A45" s="34" t="s">
        <v>64</v>
      </c>
      <c r="B45" s="39" t="s">
        <v>135</v>
      </c>
      <c r="C45" s="34" t="s">
        <v>65</v>
      </c>
      <c r="D45" s="34" t="s">
        <v>66</v>
      </c>
      <c r="E45" s="14">
        <v>115950.99</v>
      </c>
      <c r="F45" s="14" t="s">
        <v>118</v>
      </c>
      <c r="G45" s="17">
        <v>115950.99</v>
      </c>
      <c r="H45" s="25">
        <f t="shared" si="0"/>
        <v>0</v>
      </c>
    </row>
    <row r="46" spans="1:9" s="19" customFormat="1" ht="14.4" x14ac:dyDescent="0.3">
      <c r="A46" s="34" t="s">
        <v>79</v>
      </c>
      <c r="B46" s="39" t="s">
        <v>80</v>
      </c>
      <c r="C46" s="34" t="s">
        <v>77</v>
      </c>
      <c r="D46" s="34" t="s">
        <v>81</v>
      </c>
      <c r="E46" s="14">
        <v>50270</v>
      </c>
      <c r="F46" s="22">
        <v>46845</v>
      </c>
      <c r="G46" s="17">
        <v>50270</v>
      </c>
      <c r="H46" s="25">
        <f t="shared" si="0"/>
        <v>0</v>
      </c>
    </row>
    <row r="47" spans="1:9" s="19" customFormat="1" ht="14.4" x14ac:dyDescent="0.3">
      <c r="A47" s="34" t="s">
        <v>76</v>
      </c>
      <c r="B47" s="39" t="s">
        <v>71</v>
      </c>
      <c r="C47" s="34" t="s">
        <v>77</v>
      </c>
      <c r="D47" s="34" t="s">
        <v>78</v>
      </c>
      <c r="E47" s="14">
        <f>78345+15902.39</f>
        <v>94247.39</v>
      </c>
      <c r="F47" s="14" t="s">
        <v>132</v>
      </c>
      <c r="G47" s="17">
        <v>94247.39</v>
      </c>
      <c r="H47" s="25">
        <f t="shared" si="0"/>
        <v>0</v>
      </c>
    </row>
    <row r="48" spans="1:9" s="19" customFormat="1" ht="14.4" x14ac:dyDescent="0.3">
      <c r="A48" s="34" t="s">
        <v>67</v>
      </c>
      <c r="B48" s="39" t="s">
        <v>116</v>
      </c>
      <c r="C48" s="33" t="s">
        <v>31</v>
      </c>
      <c r="D48" s="34" t="s">
        <v>117</v>
      </c>
      <c r="E48" s="14">
        <v>207861.21</v>
      </c>
      <c r="F48" s="13" t="s">
        <v>118</v>
      </c>
      <c r="G48" s="17">
        <v>47504.14</v>
      </c>
      <c r="H48" s="25">
        <f t="shared" si="0"/>
        <v>160357.07</v>
      </c>
    </row>
    <row r="49" spans="1:8" customFormat="1" ht="14.4" x14ac:dyDescent="0.3">
      <c r="A49" s="34" t="s">
        <v>68</v>
      </c>
      <c r="B49" s="34" t="s">
        <v>126</v>
      </c>
      <c r="C49" s="33" t="s">
        <v>69</v>
      </c>
      <c r="D49" s="34" t="s">
        <v>127</v>
      </c>
      <c r="E49" s="12">
        <f>79240.13+79240.13</f>
        <v>158480.26</v>
      </c>
      <c r="F49" s="13" t="s">
        <v>118</v>
      </c>
      <c r="G49" s="16">
        <v>79240.13</v>
      </c>
      <c r="H49" s="25">
        <f t="shared" si="0"/>
        <v>79240.13</v>
      </c>
    </row>
    <row r="50" spans="1:8" customFormat="1" ht="14.4" x14ac:dyDescent="0.3">
      <c r="A50" s="34"/>
      <c r="B50" s="39"/>
      <c r="C50" s="33"/>
      <c r="D50" s="34"/>
      <c r="E50" s="12"/>
      <c r="F50" s="13"/>
      <c r="G50" s="16"/>
      <c r="H50" s="14"/>
    </row>
    <row r="51" spans="1:8" ht="22.95" customHeight="1" x14ac:dyDescent="0.3">
      <c r="A51" s="35" t="s">
        <v>70</v>
      </c>
      <c r="B51" s="35"/>
      <c r="C51" s="35"/>
      <c r="D51" s="35"/>
      <c r="E51" s="20">
        <f>SUM(E11:E50)</f>
        <v>10487026.23</v>
      </c>
      <c r="F51" s="20"/>
      <c r="G51" s="20">
        <f>SUM(G11:G50)</f>
        <v>3972004.4</v>
      </c>
      <c r="H51" s="20">
        <f>SUM(H11:H50)</f>
        <v>6515022.8299999991</v>
      </c>
    </row>
    <row r="52" spans="1:8" x14ac:dyDescent="0.3">
      <c r="G52" s="4"/>
    </row>
    <row r="53" spans="1:8" x14ac:dyDescent="0.3">
      <c r="D53" s="46"/>
      <c r="G53" s="21"/>
    </row>
    <row r="54" spans="1:8" x14ac:dyDescent="0.3">
      <c r="G54" s="21"/>
    </row>
  </sheetData>
  <autoFilter ref="A10:H49">
    <sortState ref="A11:H49">
      <sortCondition ref="A10:A49"/>
    </sortState>
  </autoFilter>
  <mergeCells count="4">
    <mergeCell ref="A5:H5"/>
    <mergeCell ref="A6:H6"/>
    <mergeCell ref="A7:H7"/>
    <mergeCell ref="A9:H9"/>
  </mergeCells>
  <phoneticPr fontId="11" type="noConversion"/>
  <conditionalFormatting sqref="C49:C50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40 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bf3335f-e4f0-4829-9abc-95a146d64f3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FEBRERO-2023</vt:lpstr>
      <vt:lpstr>'FEBRERO-2023'!Títulos_a_imprimir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2023-03-09T20:05:11Z</cp:lastPrinted>
  <dcterms:created xsi:type="dcterms:W3CDTF">2023-02-06T15:07:28Z</dcterms:created>
  <dcterms:modified xsi:type="dcterms:W3CDTF">2023-03-09T20:05:16Z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